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1063140\"/>
    </mc:Choice>
  </mc:AlternateContent>
  <xr:revisionPtr revIDLastSave="0" documentId="13_ncr:1_{BE09992F-8B24-4359-82FE-A85AD35AB6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ructu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2" i="1" l="1"/>
  <c r="H102" i="1"/>
  <c r="E102" i="1"/>
  <c r="B102" i="1"/>
  <c r="D107" i="1"/>
  <c r="H103" i="1"/>
  <c r="B103" i="1"/>
  <c r="K98" i="1"/>
  <c r="H97" i="1"/>
  <c r="H98" i="1"/>
  <c r="K101" i="1"/>
  <c r="K100" i="1"/>
  <c r="K103" i="1" s="1"/>
  <c r="H101" i="1"/>
  <c r="H100" i="1"/>
  <c r="H89" i="1"/>
  <c r="K89" i="1"/>
  <c r="K90" i="1"/>
  <c r="E87" i="1"/>
  <c r="K87" i="1" s="1"/>
  <c r="B87" i="1"/>
  <c r="B91" i="1" s="1"/>
  <c r="E79" i="1"/>
  <c r="E82" i="1" s="1"/>
  <c r="E69" i="1"/>
  <c r="K69" i="1" s="1"/>
  <c r="K73" i="1" s="1"/>
  <c r="C108" i="1"/>
  <c r="D109" i="1" s="1"/>
  <c r="C106" i="1"/>
  <c r="E103" i="1"/>
  <c r="H99" i="1"/>
  <c r="E99" i="1"/>
  <c r="K99" i="1" s="1"/>
  <c r="B82" i="1"/>
  <c r="E70" i="1"/>
  <c r="E72" i="1"/>
  <c r="K70" i="1"/>
  <c r="D61" i="1"/>
  <c r="K30" i="1"/>
  <c r="K27" i="1"/>
  <c r="J27" i="1"/>
  <c r="E18" i="1"/>
  <c r="E10" i="1"/>
  <c r="K10" i="1" s="1"/>
  <c r="N39" i="1"/>
  <c r="C37" i="1"/>
  <c r="G37" i="1" s="1"/>
  <c r="B37" i="1"/>
  <c r="F37" i="1" s="1"/>
  <c r="E17" i="1"/>
  <c r="K6" i="1"/>
  <c r="K9" i="1"/>
  <c r="K5" i="1"/>
  <c r="H87" i="1" l="1"/>
  <c r="E83" i="1"/>
  <c r="K91" i="1"/>
  <c r="E91" i="1"/>
  <c r="H90" i="1"/>
  <c r="H91" i="1" s="1"/>
  <c r="E73" i="1"/>
  <c r="E75" i="1" s="1"/>
  <c r="N36" i="1"/>
  <c r="N40" i="1" s="1"/>
  <c r="G30" i="1"/>
  <c r="O30" i="1" s="1"/>
  <c r="E93" i="1" l="1"/>
  <c r="B50" i="1"/>
  <c r="B57" i="1"/>
  <c r="F57" i="1" s="1"/>
  <c r="O31" i="1" l="1"/>
  <c r="N31" i="1"/>
  <c r="K31" i="1"/>
  <c r="J31" i="1"/>
  <c r="G31" i="1"/>
  <c r="F31" i="1"/>
  <c r="C31" i="1"/>
  <c r="B31" i="1"/>
  <c r="J40" i="1"/>
  <c r="G40" i="1"/>
  <c r="C40" i="1"/>
  <c r="F40" i="1"/>
  <c r="B40" i="1"/>
  <c r="F50" i="1" l="1"/>
  <c r="D63" i="1"/>
  <c r="E65" i="1" s="1"/>
  <c r="E20" i="1"/>
  <c r="B20" i="1"/>
  <c r="K11" i="1"/>
  <c r="E11" i="1"/>
  <c r="E22" i="1" l="1"/>
  <c r="F32" i="1"/>
  <c r="N32" i="1"/>
  <c r="J32" i="1"/>
  <c r="B32" i="1"/>
  <c r="F41" i="1"/>
  <c r="B41" i="1"/>
  <c r="E13" i="1"/>
  <c r="E111" i="1" s="1"/>
  <c r="G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Joshua Zickafoose</author>
  </authors>
  <commentList>
    <comment ref="B2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Joshua Zickafoose:</t>
        </r>
        <r>
          <rPr>
            <sz val="9"/>
            <color indexed="81"/>
            <rFont val="Tahoma"/>
            <family val="2"/>
          </rPr>
          <t xml:space="preserve">
0.5' below top of wings along length of wing</t>
        </r>
      </text>
    </comment>
    <comment ref="C2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Joshua Zickafoose:</t>
        </r>
        <r>
          <rPr>
            <sz val="9"/>
            <color indexed="81"/>
            <rFont val="Tahoma"/>
            <family val="2"/>
          </rPr>
          <t xml:space="preserve">
0.5' below top of wing at outside edge</t>
        </r>
      </text>
    </comment>
    <comment ref="C30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Joshua Zickafoose:</t>
        </r>
        <r>
          <rPr>
            <sz val="9"/>
            <color indexed="81"/>
            <rFont val="Tahoma"/>
            <family val="2"/>
          </rPr>
          <t xml:space="preserve">
inside bottom of box culvert to top of wing</t>
        </r>
      </text>
    </comment>
    <comment ref="G30" authorId="0" shapeId="0" xr:uid="{3EFA9C3A-EBFC-419F-A2DD-C1DF58658F8A}">
      <text>
        <r>
          <rPr>
            <b/>
            <sz val="9"/>
            <color indexed="81"/>
            <rFont val="Tahoma"/>
            <family val="2"/>
          </rPr>
          <t>Joshua Zickafoose:</t>
        </r>
        <r>
          <rPr>
            <sz val="9"/>
            <color indexed="81"/>
            <rFont val="Tahoma"/>
            <family val="2"/>
          </rPr>
          <t xml:space="preserve">
inside bottom of box culvert to top of wing</t>
        </r>
      </text>
    </comment>
    <comment ref="K30" authorId="0" shapeId="0" xr:uid="{79AB4D3D-5615-4418-9E88-1E80DBD6376D}">
      <text>
        <r>
          <rPr>
            <b/>
            <sz val="9"/>
            <color indexed="81"/>
            <rFont val="Tahoma"/>
            <family val="2"/>
          </rPr>
          <t>Joshua Zickafoose:</t>
        </r>
        <r>
          <rPr>
            <sz val="9"/>
            <color indexed="81"/>
            <rFont val="Tahoma"/>
            <family val="2"/>
          </rPr>
          <t xml:space="preserve">
inside bottom of box culvert to top of wing</t>
        </r>
      </text>
    </comment>
    <comment ref="O30" authorId="0" shapeId="0" xr:uid="{5B894549-FB8F-4523-8C70-BA373F75B3B8}">
      <text>
        <r>
          <rPr>
            <b/>
            <sz val="9"/>
            <color indexed="81"/>
            <rFont val="Tahoma"/>
            <family val="2"/>
          </rPr>
          <t>Joshua Zickafoose:</t>
        </r>
        <r>
          <rPr>
            <sz val="9"/>
            <color indexed="81"/>
            <rFont val="Tahoma"/>
            <family val="2"/>
          </rPr>
          <t xml:space="preserve">
inside bottom of box culvert to top of wing</t>
        </r>
      </text>
    </comment>
  </commentList>
</comments>
</file>

<file path=xl/sharedStrings.xml><?xml version="1.0" encoding="utf-8"?>
<sst xmlns="http://schemas.openxmlformats.org/spreadsheetml/2006/main" count="375" uniqueCount="77">
  <si>
    <t>Item 511- Class QC1 Concrete, Footing</t>
  </si>
  <si>
    <t>Item 511- Class QC1 Concrete, Headwall</t>
  </si>
  <si>
    <t>Item 512 - Sealing of Concrete Surfaces (Epoxy-Urethane)</t>
  </si>
  <si>
    <t>Wingwall 1</t>
  </si>
  <si>
    <t xml:space="preserve">L = </t>
  </si>
  <si>
    <t xml:space="preserve">W = </t>
  </si>
  <si>
    <t xml:space="preserve">H = </t>
  </si>
  <si>
    <t>ft</t>
  </si>
  <si>
    <t xml:space="preserve">H1 = </t>
  </si>
  <si>
    <t xml:space="preserve">H2 = </t>
  </si>
  <si>
    <t>Wingwall 2</t>
  </si>
  <si>
    <t>Wingwall 3</t>
  </si>
  <si>
    <t>Wingwall 4</t>
  </si>
  <si>
    <t xml:space="preserve">Total = </t>
  </si>
  <si>
    <r>
      <t>ft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</si>
  <si>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Sum = </t>
  </si>
  <si>
    <t>CY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</si>
  <si>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</si>
  <si>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r>
      <t>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</si>
  <si>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 Area from MicroStation = </t>
    </r>
  </si>
  <si>
    <r>
      <t>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Cutoff wall area from MicroStation = </t>
    </r>
  </si>
  <si>
    <r>
      <t>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</si>
  <si>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= Closure Pour area from Microstation = </t>
    </r>
  </si>
  <si>
    <r>
      <t>D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= </t>
    </r>
  </si>
  <si>
    <r>
      <t>Total = 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*D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+A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*D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+A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*D</t>
    </r>
    <r>
      <rPr>
        <vertAlign val="subscript"/>
        <sz val="11"/>
        <color theme="1"/>
        <rFont val="Calibri"/>
        <family val="2"/>
        <scheme val="minor"/>
      </rPr>
      <t>3</t>
    </r>
  </si>
  <si>
    <t xml:space="preserve">Convert to CY = </t>
  </si>
  <si>
    <r>
      <t>L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= </t>
    </r>
  </si>
  <si>
    <r>
      <t>Total = L</t>
    </r>
    <r>
      <rPr>
        <sz val="11"/>
        <color theme="1"/>
        <rFont val="Calibri"/>
        <family val="2"/>
        <scheme val="minor"/>
      </rPr>
      <t>*W*H</t>
    </r>
  </si>
  <si>
    <t xml:space="preserve">D = </t>
  </si>
  <si>
    <t xml:space="preserve">A = Area from MicroStation = </t>
  </si>
  <si>
    <t>Total = A*D</t>
  </si>
  <si>
    <t>SY</t>
  </si>
  <si>
    <t xml:space="preserve">Sides = </t>
  </si>
  <si>
    <t xml:space="preserve">Convert to SY = </t>
  </si>
  <si>
    <t>Front</t>
  </si>
  <si>
    <r>
      <t>W</t>
    </r>
    <r>
      <rPr>
        <vertAlign val="subscript"/>
        <sz val="11"/>
        <color theme="1"/>
        <rFont val="Calibri"/>
        <family val="2"/>
        <scheme val="minor"/>
      </rPr>
      <t>TOP</t>
    </r>
    <r>
      <rPr>
        <sz val="11"/>
        <color theme="1"/>
        <rFont val="Calibri"/>
        <family val="2"/>
        <scheme val="minor"/>
      </rPr>
      <t xml:space="preserve"> = </t>
    </r>
  </si>
  <si>
    <t>Back/Top</t>
  </si>
  <si>
    <t xml:space="preserve">Overhang = </t>
  </si>
  <si>
    <t xml:space="preserve">Width = </t>
  </si>
  <si>
    <r>
      <t>Total B/T= L*W</t>
    </r>
    <r>
      <rPr>
        <vertAlign val="subscript"/>
        <sz val="11"/>
        <color theme="1"/>
        <rFont val="Calibri"/>
        <family val="2"/>
        <scheme val="minor"/>
      </rPr>
      <t>TOP</t>
    </r>
    <r>
      <rPr>
        <sz val="11"/>
        <color theme="1"/>
        <rFont val="Calibri"/>
        <family val="2"/>
        <scheme val="minor"/>
      </rPr>
      <t>+L*H</t>
    </r>
  </si>
  <si>
    <r>
      <t xml:space="preserve">Total F= </t>
    </r>
    <r>
      <rPr>
        <sz val="11"/>
        <color theme="1"/>
        <rFont val="Calibri"/>
        <family val="2"/>
        <scheme val="minor"/>
      </rPr>
      <t>L*H</t>
    </r>
  </si>
  <si>
    <t>Inside of Box</t>
  </si>
  <si>
    <t>Total Box = (L*W*S+L*H*S)*2</t>
  </si>
  <si>
    <t>Total = (L*[H1+H2]/2) + (L*W) + (W*H1) + (L*[H1+H2]/2)</t>
  </si>
  <si>
    <t>Front/Edge</t>
  </si>
  <si>
    <t>Face of Box</t>
  </si>
  <si>
    <t xml:space="preserve">Area of Opening = </t>
  </si>
  <si>
    <t>Total = [(L*W*H)-A]*S</t>
  </si>
  <si>
    <t>T=L*(W+O) =</t>
  </si>
  <si>
    <t xml:space="preserve">T= H*(L+O)*S = </t>
  </si>
  <si>
    <t>Item 512 - Type 2 Waterproofing (Sides)</t>
  </si>
  <si>
    <t>Item 601 - RCP, Type B with Aggregate Filter</t>
  </si>
  <si>
    <t>North Foreslope Wall</t>
  </si>
  <si>
    <t>South Foreselope Wall</t>
  </si>
  <si>
    <t>Quantity Calculations for Bridge No. JAC-327-1358</t>
  </si>
  <si>
    <t>Item 512 - Type 3 Waterproofing (Top)</t>
  </si>
  <si>
    <t>Item 503 - Rock Excavation, As Per Plan</t>
  </si>
  <si>
    <t>North Footing</t>
  </si>
  <si>
    <t>South Footing</t>
  </si>
  <si>
    <t>North Headwall</t>
  </si>
  <si>
    <t>South Headwall</t>
  </si>
  <si>
    <t>Item 516 - 1" Preformed Expansion Joint Filler</t>
  </si>
  <si>
    <t>North End</t>
  </si>
  <si>
    <t>South End</t>
  </si>
  <si>
    <t xml:space="preserve">T = H*W*2 = </t>
  </si>
  <si>
    <t>SF</t>
  </si>
  <si>
    <t>Item 518 - Porous Backfill with Geotextile Fabric</t>
  </si>
  <si>
    <t>TOTAL = L*W*[(H1+H2)/2]</t>
  </si>
  <si>
    <t>Item 511 - Class QC1 Concrete, Retaining/Wingwall Not Including Footing</t>
  </si>
  <si>
    <t xml:space="preserve">Corner Area = </t>
  </si>
  <si>
    <t xml:space="preserve">Corner Total = </t>
  </si>
  <si>
    <t>Minus Pipes and Weep Holes</t>
  </si>
  <si>
    <t xml:space="preserve">Weep Hole Vol. = </t>
  </si>
  <si>
    <t xml:space="preserve">pi*r^2*w = </t>
  </si>
  <si>
    <t xml:space="preserve"># Weep Holes = </t>
  </si>
  <si>
    <t xml:space="preserve">Pipe Vol. = </t>
  </si>
  <si>
    <t xml:space="preserve"># Pipes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</si>
</sst>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right"/>
    </xf>
    <xf numFmtId="1" fontId="4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3" xfId="0" applyBorder="1"/>
    <xf numFmtId="0" fontId="0" fillId="0" borderId="5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2" xfId="0" applyBorder="1" applyAlignment="1">
      <alignment horizontal="center"/>
    </xf>
    <xf numFmtId="0" fontId="4" fillId="2" borderId="9" xfId="0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9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2" xfId="0" applyNumberFormat="1" applyBorder="1" applyAlignment="1">
      <alignment horizontal="center"/>
    </xf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/>
    <xf numFmtId="165" fontId="0" fillId="0" borderId="0" xfId="0" applyNumberFormat="1" applyAlignment="1">
      <alignment horizontal="center"/>
    </xf>
    <xf numFmtId="0" fontId="1" fillId="2" borderId="15" xfId="0" applyFont="1" applyFill="1" applyBorder="1" applyAlignment="1">
      <alignment horizontal="right"/>
    </xf>
    <xf numFmtId="0" fontId="1" fillId="2" borderId="16" xfId="0" applyFont="1" applyFill="1" applyBorder="1" applyAlignment="1">
      <alignment horizontal="right"/>
    </xf>
    <xf numFmtId="164" fontId="1" fillId="2" borderId="16" xfId="0" applyNumberFormat="1" applyFont="1" applyFill="1" applyBorder="1" applyAlignment="1">
      <alignment horizontal="center"/>
    </xf>
    <xf numFmtId="0" fontId="1" fillId="2" borderId="17" xfId="0" applyFont="1" applyFill="1" applyBorder="1"/>
    <xf numFmtId="0" fontId="0" fillId="0" borderId="0" xfId="0" applyFill="1"/>
    <xf numFmtId="0" fontId="5" fillId="0" borderId="0" xfId="0" applyFon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1"/>
  <sheetViews>
    <sheetView tabSelected="1" topLeftCell="A78" workbookViewId="0">
      <selection activeCell="Q90" sqref="Q90"/>
    </sheetView>
  </sheetViews>
  <sheetFormatPr defaultRowHeight="15" x14ac:dyDescent="0.25"/>
  <cols>
    <col min="1" max="1" width="25.28515625" customWidth="1"/>
    <col min="2" max="2" width="13" customWidth="1"/>
    <col min="3" max="3" width="10.5703125" customWidth="1"/>
    <col min="4" max="4" width="10.140625" customWidth="1"/>
    <col min="5" max="5" width="10.5703125" bestFit="1" customWidth="1"/>
    <col min="6" max="6" width="12.7109375" customWidth="1"/>
    <col min="7" max="7" width="10.5703125" customWidth="1"/>
    <col min="10" max="10" width="10.140625" customWidth="1"/>
    <col min="11" max="11" width="11.140625" customWidth="1"/>
    <col min="14" max="14" width="10.140625" style="69" customWidth="1"/>
    <col min="15" max="15" width="10.5703125" customWidth="1"/>
  </cols>
  <sheetData>
    <row r="1" spans="1:14" ht="15.75" x14ac:dyDescent="0.25">
      <c r="A1" s="48" t="s">
        <v>54</v>
      </c>
      <c r="B1" s="48"/>
      <c r="C1" s="48"/>
      <c r="D1" s="48"/>
      <c r="E1" s="48"/>
      <c r="F1" s="48"/>
    </row>
    <row r="2" spans="1:14" ht="15.75" x14ac:dyDescent="0.25">
      <c r="A2" s="29"/>
      <c r="B2" s="29"/>
      <c r="C2" s="29"/>
      <c r="D2" s="29"/>
      <c r="E2" s="29"/>
      <c r="F2" s="29"/>
    </row>
    <row r="3" spans="1:14" x14ac:dyDescent="0.25">
      <c r="A3" s="3" t="s">
        <v>0</v>
      </c>
    </row>
    <row r="4" spans="1:14" x14ac:dyDescent="0.25">
      <c r="A4" s="43" t="s">
        <v>57</v>
      </c>
      <c r="B4" s="44"/>
      <c r="C4" s="44"/>
      <c r="D4" s="44"/>
      <c r="E4" s="44"/>
      <c r="F4" s="45"/>
      <c r="G4" s="43" t="s">
        <v>58</v>
      </c>
      <c r="H4" s="44"/>
      <c r="I4" s="44"/>
      <c r="J4" s="44"/>
      <c r="K4" s="44"/>
      <c r="L4" s="45"/>
    </row>
    <row r="5" spans="1:14" ht="18.75" x14ac:dyDescent="0.35">
      <c r="A5" s="24"/>
      <c r="D5" s="2" t="s">
        <v>19</v>
      </c>
      <c r="E5" s="10">
        <v>165.547</v>
      </c>
      <c r="F5" s="16" t="s">
        <v>17</v>
      </c>
      <c r="G5" s="24"/>
      <c r="J5" s="2" t="s">
        <v>19</v>
      </c>
      <c r="K5" s="10">
        <f>E5</f>
        <v>165.547</v>
      </c>
      <c r="L5" s="16" t="s">
        <v>17</v>
      </c>
      <c r="N5" s="70"/>
    </row>
    <row r="6" spans="1:14" ht="18" x14ac:dyDescent="0.35">
      <c r="A6" s="24"/>
      <c r="D6" s="2" t="s">
        <v>18</v>
      </c>
      <c r="E6" s="1">
        <v>1.5</v>
      </c>
      <c r="F6" s="16" t="s">
        <v>7</v>
      </c>
      <c r="G6" s="24"/>
      <c r="J6" s="2" t="s">
        <v>18</v>
      </c>
      <c r="K6" s="10">
        <f t="shared" ref="K6:K10" si="0">E6</f>
        <v>1.5</v>
      </c>
      <c r="L6" s="16" t="s">
        <v>7</v>
      </c>
    </row>
    <row r="7" spans="1:14" ht="18.75" x14ac:dyDescent="0.35">
      <c r="A7" s="24"/>
      <c r="D7" s="2" t="s">
        <v>20</v>
      </c>
      <c r="E7" s="10">
        <v>41.326999999999998</v>
      </c>
      <c r="F7" s="16" t="s">
        <v>17</v>
      </c>
      <c r="G7" s="24"/>
      <c r="J7" s="2" t="s">
        <v>20</v>
      </c>
      <c r="K7" s="10"/>
      <c r="L7" s="16" t="s">
        <v>17</v>
      </c>
    </row>
    <row r="8" spans="1:14" ht="18" x14ac:dyDescent="0.35">
      <c r="A8" s="24"/>
      <c r="D8" s="2" t="s">
        <v>21</v>
      </c>
      <c r="E8" s="1">
        <v>2.5</v>
      </c>
      <c r="F8" s="16" t="s">
        <v>7</v>
      </c>
      <c r="G8" s="24"/>
      <c r="J8" s="2" t="s">
        <v>21</v>
      </c>
      <c r="K8" s="10"/>
      <c r="L8" s="16" t="s">
        <v>7</v>
      </c>
    </row>
    <row r="9" spans="1:14" ht="18.75" x14ac:dyDescent="0.35">
      <c r="A9" s="24"/>
      <c r="D9" s="2" t="s">
        <v>22</v>
      </c>
      <c r="E9" s="10">
        <v>19.428999999999998</v>
      </c>
      <c r="F9" s="16" t="s">
        <v>17</v>
      </c>
      <c r="G9" s="24"/>
      <c r="J9" s="2" t="s">
        <v>22</v>
      </c>
      <c r="K9" s="10">
        <f t="shared" si="0"/>
        <v>19.428999999999998</v>
      </c>
      <c r="L9" s="16" t="s">
        <v>17</v>
      </c>
    </row>
    <row r="10" spans="1:14" ht="18" x14ac:dyDescent="0.35">
      <c r="A10" s="35"/>
      <c r="B10" s="36"/>
      <c r="C10" s="36"/>
      <c r="D10" s="38" t="s">
        <v>23</v>
      </c>
      <c r="E10" s="28">
        <f>8/12</f>
        <v>0.66666666666666663</v>
      </c>
      <c r="F10" s="18" t="s">
        <v>7</v>
      </c>
      <c r="G10" s="35"/>
      <c r="H10" s="36"/>
      <c r="I10" s="36"/>
      <c r="J10" s="38" t="s">
        <v>23</v>
      </c>
      <c r="K10" s="28">
        <f t="shared" si="0"/>
        <v>0.66666666666666663</v>
      </c>
      <c r="L10" s="18" t="s">
        <v>7</v>
      </c>
    </row>
    <row r="11" spans="1:14" ht="17.25" x14ac:dyDescent="0.25">
      <c r="D11" s="2" t="s">
        <v>13</v>
      </c>
      <c r="E11" s="4">
        <f>E5*E6+E7*E8+E9*E10</f>
        <v>364.59066666666666</v>
      </c>
      <c r="F11" t="s">
        <v>14</v>
      </c>
      <c r="J11" s="2" t="s">
        <v>13</v>
      </c>
      <c r="K11" s="4">
        <f>K5*K6+K7*K8+K9*K10</f>
        <v>261.27316666666667</v>
      </c>
      <c r="L11" t="s">
        <v>14</v>
      </c>
    </row>
    <row r="12" spans="1:14" ht="18.75" thickBot="1" x14ac:dyDescent="0.4">
      <c r="A12" t="s">
        <v>24</v>
      </c>
      <c r="D12" s="2"/>
      <c r="E12" s="4"/>
      <c r="J12" s="2"/>
      <c r="K12" s="4"/>
    </row>
    <row r="13" spans="1:14" ht="15.75" thickBot="1" x14ac:dyDescent="0.3">
      <c r="C13" s="46" t="s">
        <v>25</v>
      </c>
      <c r="D13" s="47"/>
      <c r="E13" s="8">
        <f>ROUNDUP((E11+K11)/27,0)</f>
        <v>24</v>
      </c>
      <c r="F13" s="9" t="s">
        <v>16</v>
      </c>
      <c r="J13" s="2"/>
      <c r="K13" s="4"/>
    </row>
    <row r="15" spans="1:14" x14ac:dyDescent="0.25">
      <c r="A15" s="3" t="s">
        <v>1</v>
      </c>
    </row>
    <row r="16" spans="1:14" x14ac:dyDescent="0.25">
      <c r="A16" s="43" t="s">
        <v>59</v>
      </c>
      <c r="B16" s="44"/>
      <c r="C16" s="45"/>
      <c r="D16" s="43" t="s">
        <v>60</v>
      </c>
      <c r="E16" s="44"/>
      <c r="F16" s="45"/>
    </row>
    <row r="17" spans="1:16" ht="18" x14ac:dyDescent="0.35">
      <c r="A17" s="7" t="s">
        <v>26</v>
      </c>
      <c r="B17" s="10">
        <v>9.3330000000000002</v>
      </c>
      <c r="C17" s="16" t="s">
        <v>7</v>
      </c>
      <c r="D17" s="7" t="s">
        <v>26</v>
      </c>
      <c r="E17" s="10">
        <f>B17</f>
        <v>9.3330000000000002</v>
      </c>
      <c r="F17" s="16" t="s">
        <v>7</v>
      </c>
    </row>
    <row r="18" spans="1:16" x14ac:dyDescent="0.25">
      <c r="A18" s="7" t="s">
        <v>5</v>
      </c>
      <c r="B18" s="4">
        <v>1</v>
      </c>
      <c r="C18" s="16" t="s">
        <v>7</v>
      </c>
      <c r="D18" s="7" t="s">
        <v>5</v>
      </c>
      <c r="E18" s="4">
        <f>B18</f>
        <v>1</v>
      </c>
      <c r="F18" s="16" t="s">
        <v>7</v>
      </c>
    </row>
    <row r="19" spans="1:16" x14ac:dyDescent="0.25">
      <c r="A19" s="37" t="s">
        <v>6</v>
      </c>
      <c r="B19" s="28">
        <v>1.5</v>
      </c>
      <c r="C19" s="18" t="s">
        <v>7</v>
      </c>
      <c r="D19" s="37" t="s">
        <v>6</v>
      </c>
      <c r="E19" s="28">
        <v>1.5</v>
      </c>
      <c r="F19" s="18" t="s">
        <v>7</v>
      </c>
    </row>
    <row r="20" spans="1:16" ht="17.25" x14ac:dyDescent="0.25">
      <c r="A20" s="7" t="s">
        <v>13</v>
      </c>
      <c r="B20" s="10">
        <f>B17*B18*B19</f>
        <v>13.999500000000001</v>
      </c>
      <c r="C20" t="s">
        <v>14</v>
      </c>
      <c r="D20" s="2" t="s">
        <v>13</v>
      </c>
      <c r="E20" s="10">
        <f>E17*E18*E19</f>
        <v>13.999500000000001</v>
      </c>
      <c r="F20" t="s">
        <v>14</v>
      </c>
    </row>
    <row r="21" spans="1:16" ht="15.75" thickBot="1" x14ac:dyDescent="0.3">
      <c r="A21" s="5" t="s">
        <v>27</v>
      </c>
    </row>
    <row r="22" spans="1:16" ht="15.75" thickBot="1" x14ac:dyDescent="0.3">
      <c r="A22" s="6"/>
      <c r="C22" s="46" t="s">
        <v>25</v>
      </c>
      <c r="D22" s="47"/>
      <c r="E22" s="30">
        <f>ROUNDUP((B20+E20)/27,0)</f>
        <v>2</v>
      </c>
      <c r="F22" s="9" t="s">
        <v>16</v>
      </c>
    </row>
    <row r="24" spans="1:16" x14ac:dyDescent="0.25">
      <c r="A24" s="3" t="s">
        <v>2</v>
      </c>
    </row>
    <row r="25" spans="1:16" x14ac:dyDescent="0.25">
      <c r="A25" s="43" t="s">
        <v>3</v>
      </c>
      <c r="B25" s="44"/>
      <c r="C25" s="44"/>
      <c r="D25" s="45"/>
      <c r="E25" s="43" t="s">
        <v>10</v>
      </c>
      <c r="F25" s="44"/>
      <c r="G25" s="44"/>
      <c r="H25" s="45"/>
      <c r="I25" s="43" t="s">
        <v>11</v>
      </c>
      <c r="J25" s="44"/>
      <c r="K25" s="44"/>
      <c r="L25" s="45"/>
      <c r="M25" s="43" t="s">
        <v>12</v>
      </c>
      <c r="N25" s="44"/>
      <c r="O25" s="44"/>
      <c r="P25" s="45"/>
    </row>
    <row r="26" spans="1:16" x14ac:dyDescent="0.25">
      <c r="A26" s="19"/>
      <c r="B26" s="1" t="s">
        <v>36</v>
      </c>
      <c r="C26" s="1" t="s">
        <v>44</v>
      </c>
      <c r="D26" s="20"/>
      <c r="E26" s="19"/>
      <c r="F26" s="1" t="s">
        <v>36</v>
      </c>
      <c r="G26" s="1" t="s">
        <v>44</v>
      </c>
      <c r="H26" s="20"/>
      <c r="I26" s="19"/>
      <c r="J26" s="1" t="s">
        <v>36</v>
      </c>
      <c r="K26" s="1" t="s">
        <v>44</v>
      </c>
      <c r="L26" s="20"/>
      <c r="M26" s="24"/>
      <c r="N26" s="71" t="s">
        <v>36</v>
      </c>
      <c r="O26" s="1" t="s">
        <v>44</v>
      </c>
      <c r="P26" s="16"/>
    </row>
    <row r="27" spans="1:16" x14ac:dyDescent="0.25">
      <c r="A27" s="7" t="s">
        <v>4</v>
      </c>
      <c r="B27" s="4">
        <v>17.024000000000001</v>
      </c>
      <c r="C27" s="4">
        <v>15.75</v>
      </c>
      <c r="D27" s="16" t="s">
        <v>7</v>
      </c>
      <c r="E27" s="7" t="s">
        <v>4</v>
      </c>
      <c r="F27" s="4">
        <v>4</v>
      </c>
      <c r="G27" s="4">
        <v>4</v>
      </c>
      <c r="H27" s="16" t="s">
        <v>7</v>
      </c>
      <c r="I27" s="7" t="s">
        <v>4</v>
      </c>
      <c r="J27" s="4">
        <f>B27</f>
        <v>17.024000000000001</v>
      </c>
      <c r="K27" s="4">
        <f>C27</f>
        <v>15.75</v>
      </c>
      <c r="L27" s="16" t="s">
        <v>7</v>
      </c>
      <c r="M27" s="7" t="s">
        <v>4</v>
      </c>
      <c r="N27" s="72">
        <v>4</v>
      </c>
      <c r="O27" s="4">
        <v>4</v>
      </c>
      <c r="P27" s="16" t="s">
        <v>7</v>
      </c>
    </row>
    <row r="28" spans="1:16" x14ac:dyDescent="0.25">
      <c r="A28" s="7" t="s">
        <v>5</v>
      </c>
      <c r="B28" s="49">
        <v>1</v>
      </c>
      <c r="C28" s="49"/>
      <c r="D28" s="16" t="s">
        <v>7</v>
      </c>
      <c r="E28" s="7" t="s">
        <v>5</v>
      </c>
      <c r="F28" s="49">
        <v>1</v>
      </c>
      <c r="G28" s="49"/>
      <c r="H28" s="16" t="s">
        <v>7</v>
      </c>
      <c r="I28" s="7" t="s">
        <v>5</v>
      </c>
      <c r="J28" s="49">
        <v>1</v>
      </c>
      <c r="K28" s="49"/>
      <c r="L28" s="16" t="s">
        <v>7</v>
      </c>
      <c r="M28" s="7" t="s">
        <v>5</v>
      </c>
      <c r="N28" s="49">
        <v>1</v>
      </c>
      <c r="O28" s="49"/>
      <c r="P28" s="16" t="s">
        <v>7</v>
      </c>
    </row>
    <row r="29" spans="1:16" x14ac:dyDescent="0.25">
      <c r="A29" s="7" t="s">
        <v>8</v>
      </c>
      <c r="B29" s="4">
        <v>0.5</v>
      </c>
      <c r="C29" s="4">
        <v>0.5</v>
      </c>
      <c r="D29" s="16" t="s">
        <v>7</v>
      </c>
      <c r="E29" s="7" t="s">
        <v>8</v>
      </c>
      <c r="F29" s="1">
        <v>0.5</v>
      </c>
      <c r="G29" s="4">
        <v>0.5</v>
      </c>
      <c r="H29" s="16" t="s">
        <v>7</v>
      </c>
      <c r="I29" s="7" t="s">
        <v>8</v>
      </c>
      <c r="J29" s="1">
        <v>0.5</v>
      </c>
      <c r="K29" s="4">
        <v>0.5</v>
      </c>
      <c r="L29" s="16" t="s">
        <v>7</v>
      </c>
      <c r="M29" s="7" t="s">
        <v>8</v>
      </c>
      <c r="N29" s="71">
        <v>0.5</v>
      </c>
      <c r="O29" s="4">
        <v>0.5</v>
      </c>
      <c r="P29" s="16" t="s">
        <v>7</v>
      </c>
    </row>
    <row r="30" spans="1:16" x14ac:dyDescent="0.25">
      <c r="A30" s="37" t="s">
        <v>9</v>
      </c>
      <c r="B30" s="21">
        <v>0.5</v>
      </c>
      <c r="C30" s="21">
        <v>6.1669999999999998</v>
      </c>
      <c r="D30" s="18" t="s">
        <v>7</v>
      </c>
      <c r="E30" s="37" t="s">
        <v>9</v>
      </c>
      <c r="F30" s="21">
        <v>0.5</v>
      </c>
      <c r="G30" s="21">
        <f>C30</f>
        <v>6.1669999999999998</v>
      </c>
      <c r="H30" s="18" t="s">
        <v>7</v>
      </c>
      <c r="I30" s="37" t="s">
        <v>9</v>
      </c>
      <c r="J30" s="17">
        <v>0.5</v>
      </c>
      <c r="K30" s="21">
        <f>C30</f>
        <v>6.1669999999999998</v>
      </c>
      <c r="L30" s="18" t="s">
        <v>7</v>
      </c>
      <c r="M30" s="37" t="s">
        <v>9</v>
      </c>
      <c r="N30" s="73">
        <v>0.5</v>
      </c>
      <c r="O30" s="21">
        <f>G30</f>
        <v>6.1669999999999998</v>
      </c>
      <c r="P30" s="18" t="s">
        <v>7</v>
      </c>
    </row>
    <row r="31" spans="1:16" ht="17.25" x14ac:dyDescent="0.25">
      <c r="A31" s="39" t="s">
        <v>13</v>
      </c>
      <c r="B31" s="22">
        <f>(B27*(B29+B30)/2)+(B27*B28)</f>
        <v>25.536000000000001</v>
      </c>
      <c r="C31" s="22">
        <f>(B28*C29)+(C27*(C29+C30)/2)</f>
        <v>53.002625000000002</v>
      </c>
      <c r="D31" s="23" t="s">
        <v>17</v>
      </c>
      <c r="E31" s="40" t="s">
        <v>13</v>
      </c>
      <c r="F31" s="22">
        <f>(F27*(F29+F30)/2)+(F27*F28)</f>
        <v>6</v>
      </c>
      <c r="G31" s="22">
        <f>(F28*G29)+(G27*(G29+G30)/2)</f>
        <v>13.834</v>
      </c>
      <c r="H31" s="23" t="s">
        <v>17</v>
      </c>
      <c r="I31" s="40" t="s">
        <v>13</v>
      </c>
      <c r="J31" s="22">
        <f>(J27*(J29+J30)/2)+(J27*J28)</f>
        <v>25.536000000000001</v>
      </c>
      <c r="K31" s="22">
        <f>(J28*K29)+(K27*(K29+K30)/2)</f>
        <v>53.002625000000002</v>
      </c>
      <c r="L31" s="23" t="s">
        <v>17</v>
      </c>
      <c r="M31" s="40" t="s">
        <v>13</v>
      </c>
      <c r="N31" s="74">
        <f>(N27*(N29+N30)/2)+(N27*N28)</f>
        <v>6</v>
      </c>
      <c r="O31" s="22">
        <f>(N28*O29)+(O27*(O29+O30)/2)</f>
        <v>13.834</v>
      </c>
      <c r="P31" s="23" t="s">
        <v>17</v>
      </c>
    </row>
    <row r="32" spans="1:16" ht="17.25" x14ac:dyDescent="0.25">
      <c r="A32" s="2" t="s">
        <v>15</v>
      </c>
      <c r="B32" s="49">
        <f>B31+C31</f>
        <v>78.538624999999996</v>
      </c>
      <c r="C32" s="49"/>
      <c r="D32" t="s">
        <v>17</v>
      </c>
      <c r="E32" s="2" t="s">
        <v>15</v>
      </c>
      <c r="F32" s="49">
        <f>F31+G31</f>
        <v>19.834</v>
      </c>
      <c r="G32" s="49"/>
      <c r="H32" t="s">
        <v>17</v>
      </c>
      <c r="I32" s="2" t="s">
        <v>15</v>
      </c>
      <c r="J32" s="49">
        <f>J31+K31</f>
        <v>78.538624999999996</v>
      </c>
      <c r="K32" s="49"/>
      <c r="L32" t="s">
        <v>17</v>
      </c>
      <c r="M32" s="2" t="s">
        <v>15</v>
      </c>
      <c r="N32" s="49">
        <f>N31+O31</f>
        <v>19.834</v>
      </c>
      <c r="O32" s="49"/>
      <c r="P32" t="s">
        <v>17</v>
      </c>
    </row>
    <row r="33" spans="1:15" x14ac:dyDescent="0.25">
      <c r="A33" s="5" t="s">
        <v>43</v>
      </c>
    </row>
    <row r="35" spans="1:15" x14ac:dyDescent="0.25">
      <c r="A35" s="43" t="s">
        <v>52</v>
      </c>
      <c r="B35" s="44"/>
      <c r="C35" s="44"/>
      <c r="D35" s="45"/>
      <c r="E35" s="43" t="s">
        <v>53</v>
      </c>
      <c r="F35" s="44"/>
      <c r="G35" s="44"/>
      <c r="H35" s="45"/>
      <c r="I35" s="43" t="s">
        <v>41</v>
      </c>
      <c r="J35" s="44"/>
      <c r="K35" s="45"/>
      <c r="L35" s="50" t="s">
        <v>45</v>
      </c>
      <c r="M35" s="51"/>
      <c r="N35" s="51"/>
      <c r="O35" s="52"/>
    </row>
    <row r="36" spans="1:15" x14ac:dyDescent="0.25">
      <c r="A36" s="19"/>
      <c r="B36" s="1" t="s">
        <v>36</v>
      </c>
      <c r="C36" s="1" t="s">
        <v>34</v>
      </c>
      <c r="D36" s="20"/>
      <c r="E36" s="19"/>
      <c r="F36" s="1" t="s">
        <v>36</v>
      </c>
      <c r="G36" s="1" t="s">
        <v>34</v>
      </c>
      <c r="H36" s="20"/>
      <c r="I36" s="7" t="s">
        <v>4</v>
      </c>
      <c r="J36" s="25">
        <v>2</v>
      </c>
      <c r="K36" s="26" t="s">
        <v>7</v>
      </c>
      <c r="L36" s="53" t="s">
        <v>5</v>
      </c>
      <c r="M36" s="54"/>
      <c r="N36" s="75">
        <f>B37</f>
        <v>9.3330000000000002</v>
      </c>
      <c r="O36" s="16" t="s">
        <v>7</v>
      </c>
    </row>
    <row r="37" spans="1:15" ht="18" x14ac:dyDescent="0.35">
      <c r="A37" s="7" t="s">
        <v>26</v>
      </c>
      <c r="B37" s="10">
        <f>B17</f>
        <v>9.3330000000000002</v>
      </c>
      <c r="C37" s="10">
        <f>B17</f>
        <v>9.3330000000000002</v>
      </c>
      <c r="D37" s="16" t="s">
        <v>7</v>
      </c>
      <c r="E37" s="7" t="s">
        <v>26</v>
      </c>
      <c r="F37" s="10">
        <f>B37</f>
        <v>9.3330000000000002</v>
      </c>
      <c r="G37" s="10">
        <f>C37</f>
        <v>9.3330000000000002</v>
      </c>
      <c r="H37" s="16" t="s">
        <v>7</v>
      </c>
      <c r="I37" s="7" t="s">
        <v>5</v>
      </c>
      <c r="J37" s="25">
        <v>8</v>
      </c>
      <c r="K37" s="16" t="s">
        <v>7</v>
      </c>
      <c r="L37" s="53" t="s">
        <v>6</v>
      </c>
      <c r="M37" s="54"/>
      <c r="N37" s="76">
        <v>4.6666699999999999</v>
      </c>
      <c r="O37" s="16" t="s">
        <v>7</v>
      </c>
    </row>
    <row r="38" spans="1:15" ht="18" x14ac:dyDescent="0.35">
      <c r="A38" s="7" t="s">
        <v>35</v>
      </c>
      <c r="B38" s="49">
        <v>1</v>
      </c>
      <c r="C38" s="49"/>
      <c r="D38" s="16" t="s">
        <v>7</v>
      </c>
      <c r="E38" s="7" t="s">
        <v>35</v>
      </c>
      <c r="F38" s="49">
        <v>1</v>
      </c>
      <c r="G38" s="49"/>
      <c r="H38" s="16" t="s">
        <v>7</v>
      </c>
      <c r="I38" s="7" t="s">
        <v>6</v>
      </c>
      <c r="J38" s="25">
        <v>4</v>
      </c>
      <c r="K38" s="16" t="s">
        <v>7</v>
      </c>
      <c r="L38" s="53" t="s">
        <v>32</v>
      </c>
      <c r="M38" s="54"/>
      <c r="N38" s="77">
        <v>2</v>
      </c>
      <c r="O38" s="16"/>
    </row>
    <row r="39" spans="1:15" ht="17.25" x14ac:dyDescent="0.25">
      <c r="A39" s="7" t="s">
        <v>6</v>
      </c>
      <c r="B39" s="10">
        <v>0.5</v>
      </c>
      <c r="C39" s="10">
        <v>1.5</v>
      </c>
      <c r="D39" s="16" t="s">
        <v>7</v>
      </c>
      <c r="E39" s="7" t="s">
        <v>6</v>
      </c>
      <c r="F39" s="10">
        <v>0.5</v>
      </c>
      <c r="G39" s="10">
        <v>1.5</v>
      </c>
      <c r="H39" s="16" t="s">
        <v>7</v>
      </c>
      <c r="I39" s="7" t="s">
        <v>32</v>
      </c>
      <c r="J39" s="25">
        <v>2</v>
      </c>
      <c r="K39" s="16"/>
      <c r="L39" s="55" t="s">
        <v>46</v>
      </c>
      <c r="M39" s="56"/>
      <c r="N39" s="78">
        <f>J37*J38</f>
        <v>32</v>
      </c>
      <c r="O39" s="18" t="s">
        <v>17</v>
      </c>
    </row>
    <row r="40" spans="1:15" ht="17.25" x14ac:dyDescent="0.25">
      <c r="A40" s="39" t="s">
        <v>13</v>
      </c>
      <c r="B40" s="22">
        <f>(B37*B38)+(B37*B39)</f>
        <v>13.999500000000001</v>
      </c>
      <c r="C40" s="22">
        <f>(C37*C39)</f>
        <v>13.999500000000001</v>
      </c>
      <c r="D40" s="23" t="s">
        <v>17</v>
      </c>
      <c r="E40" s="39" t="s">
        <v>13</v>
      </c>
      <c r="F40" s="22">
        <f>(F37*F38)+(F37*F39)</f>
        <v>13.999500000000001</v>
      </c>
      <c r="G40" s="22">
        <f>(G37*G39)</f>
        <v>13.999500000000001</v>
      </c>
      <c r="H40" s="23" t="s">
        <v>17</v>
      </c>
      <c r="I40" s="39" t="s">
        <v>13</v>
      </c>
      <c r="J40" s="27">
        <f>(J36*J37*J39+J36*J38*J39)*2</f>
        <v>96</v>
      </c>
      <c r="K40" s="23" t="s">
        <v>17</v>
      </c>
      <c r="L40" s="57" t="s">
        <v>13</v>
      </c>
      <c r="M40" s="58"/>
      <c r="N40" s="79">
        <f>((N36*N37)-N39)*N38</f>
        <v>23.108062219999994</v>
      </c>
      <c r="O40" s="23" t="s">
        <v>17</v>
      </c>
    </row>
    <row r="41" spans="1:15" ht="17.25" x14ac:dyDescent="0.25">
      <c r="A41" s="7" t="s">
        <v>15</v>
      </c>
      <c r="B41" s="59">
        <f>B40+C40</f>
        <v>27.999000000000002</v>
      </c>
      <c r="C41" s="59"/>
      <c r="D41" t="s">
        <v>17</v>
      </c>
      <c r="E41" s="2" t="s">
        <v>15</v>
      </c>
      <c r="F41" s="59">
        <f>F40+G40</f>
        <v>27.999000000000002</v>
      </c>
      <c r="G41" s="59"/>
      <c r="H41" t="s">
        <v>17</v>
      </c>
      <c r="I41" t="s">
        <v>42</v>
      </c>
      <c r="L41" t="s">
        <v>47</v>
      </c>
    </row>
    <row r="42" spans="1:15" ht="18.75" thickBot="1" x14ac:dyDescent="0.4">
      <c r="A42" s="5" t="s">
        <v>39</v>
      </c>
    </row>
    <row r="43" spans="1:15" ht="15.75" thickBot="1" x14ac:dyDescent="0.3">
      <c r="A43" s="5" t="s">
        <v>40</v>
      </c>
      <c r="E43" s="46" t="s">
        <v>33</v>
      </c>
      <c r="F43" s="47"/>
      <c r="G43" s="8">
        <f>ROUNDUP((B32+F32+J32+N32+B41+F41+J40+N40)/9,0)</f>
        <v>42</v>
      </c>
      <c r="H43" s="9" t="s">
        <v>31</v>
      </c>
    </row>
    <row r="45" spans="1:15" x14ac:dyDescent="0.25">
      <c r="A45" s="3" t="s">
        <v>50</v>
      </c>
      <c r="I45" s="11"/>
      <c r="J45" s="12"/>
    </row>
    <row r="46" spans="1:15" x14ac:dyDescent="0.25">
      <c r="A46" s="14" t="s">
        <v>4</v>
      </c>
      <c r="B46" s="41">
        <v>76</v>
      </c>
      <c r="C46" s="15" t="s">
        <v>7</v>
      </c>
      <c r="I46" s="11"/>
      <c r="J46" s="12"/>
    </row>
    <row r="47" spans="1:15" x14ac:dyDescent="0.25">
      <c r="A47" s="7" t="s">
        <v>6</v>
      </c>
      <c r="B47" s="12">
        <v>5.3330000000000002</v>
      </c>
      <c r="C47" s="16" t="s">
        <v>7</v>
      </c>
      <c r="I47" s="11"/>
      <c r="J47" s="13"/>
    </row>
    <row r="48" spans="1:15" x14ac:dyDescent="0.25">
      <c r="A48" s="7" t="s">
        <v>37</v>
      </c>
      <c r="B48" s="4">
        <v>1</v>
      </c>
      <c r="C48" s="16" t="s">
        <v>7</v>
      </c>
      <c r="I48" s="11"/>
      <c r="J48" s="13"/>
    </row>
    <row r="49" spans="1:7" ht="15.75" thickBot="1" x14ac:dyDescent="0.3">
      <c r="A49" s="37" t="s">
        <v>32</v>
      </c>
      <c r="B49" s="17">
        <v>2</v>
      </c>
      <c r="C49" s="18"/>
    </row>
    <row r="50" spans="1:7" ht="18" thickBot="1" x14ac:dyDescent="0.3">
      <c r="A50" s="2" t="s">
        <v>49</v>
      </c>
      <c r="B50" s="10">
        <f>(B46+(B48*2))*B47*2</f>
        <v>831.94799999999998</v>
      </c>
      <c r="C50" t="s">
        <v>17</v>
      </c>
      <c r="D50" s="46" t="s">
        <v>33</v>
      </c>
      <c r="E50" s="47"/>
      <c r="F50" s="8">
        <f>ROUNDUP((B50)/9,0)</f>
        <v>93</v>
      </c>
      <c r="G50" s="9" t="s">
        <v>31</v>
      </c>
    </row>
    <row r="51" spans="1:7" x14ac:dyDescent="0.25">
      <c r="A51" s="2"/>
    </row>
    <row r="52" spans="1:7" x14ac:dyDescent="0.25">
      <c r="A52" s="3" t="s">
        <v>55</v>
      </c>
    </row>
    <row r="53" spans="1:7" x14ac:dyDescent="0.25">
      <c r="A53" s="14" t="s">
        <v>4</v>
      </c>
      <c r="B53" s="41">
        <v>76</v>
      </c>
      <c r="C53" s="15" t="s">
        <v>7</v>
      </c>
    </row>
    <row r="54" spans="1:7" x14ac:dyDescent="0.25">
      <c r="A54" s="7" t="s">
        <v>38</v>
      </c>
      <c r="B54" s="10">
        <v>9.3330000000000002</v>
      </c>
      <c r="C54" s="16" t="s">
        <v>7</v>
      </c>
    </row>
    <row r="55" spans="1:7" x14ac:dyDescent="0.25">
      <c r="A55" s="7" t="s">
        <v>37</v>
      </c>
      <c r="B55" s="4">
        <v>1</v>
      </c>
      <c r="C55" s="16" t="s">
        <v>7</v>
      </c>
    </row>
    <row r="56" spans="1:7" ht="15.75" thickBot="1" x14ac:dyDescent="0.3">
      <c r="A56" s="37" t="s">
        <v>32</v>
      </c>
      <c r="B56" s="17">
        <v>2</v>
      </c>
      <c r="C56" s="18"/>
    </row>
    <row r="57" spans="1:7" ht="18" thickBot="1" x14ac:dyDescent="0.3">
      <c r="A57" s="2" t="s">
        <v>48</v>
      </c>
      <c r="B57" s="10">
        <f>B53*(B54+(B55*B56))</f>
        <v>861.30799999999999</v>
      </c>
      <c r="C57" t="s">
        <v>17</v>
      </c>
      <c r="D57" s="46" t="s">
        <v>33</v>
      </c>
      <c r="E57" s="47"/>
      <c r="F57" s="8">
        <f>ROUNDUP((B57)/9,0)</f>
        <v>96</v>
      </c>
      <c r="G57" s="9" t="s">
        <v>31</v>
      </c>
    </row>
    <row r="58" spans="1:7" x14ac:dyDescent="0.25">
      <c r="A58" s="2"/>
    </row>
    <row r="60" spans="1:7" x14ac:dyDescent="0.25">
      <c r="A60" s="3" t="s">
        <v>51</v>
      </c>
    </row>
    <row r="61" spans="1:7" ht="17.25" x14ac:dyDescent="0.25">
      <c r="A61" s="31"/>
      <c r="B61" s="32"/>
      <c r="C61" s="33" t="s">
        <v>29</v>
      </c>
      <c r="D61" s="34">
        <f>62.198+20.657</f>
        <v>82.855000000000004</v>
      </c>
      <c r="E61" s="15" t="s">
        <v>17</v>
      </c>
    </row>
    <row r="62" spans="1:7" x14ac:dyDescent="0.25">
      <c r="A62" s="24"/>
      <c r="C62" s="2" t="s">
        <v>28</v>
      </c>
      <c r="D62" s="1">
        <v>2.5</v>
      </c>
      <c r="E62" s="16" t="s">
        <v>7</v>
      </c>
    </row>
    <row r="63" spans="1:7" ht="17.25" x14ac:dyDescent="0.25">
      <c r="A63" s="35"/>
      <c r="B63" s="36"/>
      <c r="C63" s="38" t="s">
        <v>13</v>
      </c>
      <c r="D63" s="28">
        <f>D61*D62</f>
        <v>207.13750000000002</v>
      </c>
      <c r="E63" s="18" t="s">
        <v>14</v>
      </c>
    </row>
    <row r="64" spans="1:7" ht="15.75" thickBot="1" x14ac:dyDescent="0.3">
      <c r="A64" t="s">
        <v>30</v>
      </c>
    </row>
    <row r="65" spans="1:14" ht="15.75" thickBot="1" x14ac:dyDescent="0.3">
      <c r="C65" s="46" t="s">
        <v>25</v>
      </c>
      <c r="D65" s="47"/>
      <c r="E65" s="8">
        <f>ROUNDUP((D63)/27,0)</f>
        <v>8</v>
      </c>
      <c r="F65" s="9" t="s">
        <v>16</v>
      </c>
    </row>
    <row r="67" spans="1:14" x14ac:dyDescent="0.25">
      <c r="A67" s="3" t="s">
        <v>56</v>
      </c>
    </row>
    <row r="68" spans="1:14" x14ac:dyDescent="0.25">
      <c r="A68" s="43" t="s">
        <v>57</v>
      </c>
      <c r="B68" s="44"/>
      <c r="C68" s="44"/>
      <c r="D68" s="44"/>
      <c r="E68" s="44"/>
      <c r="F68" s="45"/>
      <c r="G68" s="43" t="s">
        <v>58</v>
      </c>
      <c r="H68" s="44"/>
      <c r="I68" s="44"/>
      <c r="J68" s="44"/>
      <c r="K68" s="44"/>
      <c r="L68" s="45"/>
    </row>
    <row r="69" spans="1:14" ht="18.75" x14ac:dyDescent="0.35">
      <c r="A69" s="24"/>
      <c r="D69" s="2" t="s">
        <v>19</v>
      </c>
      <c r="E69" s="10">
        <f>165.547-E71</f>
        <v>124.22</v>
      </c>
      <c r="F69" s="16" t="s">
        <v>17</v>
      </c>
      <c r="G69" s="24"/>
      <c r="J69" s="2" t="s">
        <v>19</v>
      </c>
      <c r="K69" s="10">
        <f>E69</f>
        <v>124.22</v>
      </c>
      <c r="L69" s="16" t="s">
        <v>17</v>
      </c>
    </row>
    <row r="70" spans="1:14" ht="18" x14ac:dyDescent="0.35">
      <c r="A70" s="24"/>
      <c r="D70" s="2" t="s">
        <v>18</v>
      </c>
      <c r="E70" s="1">
        <f>783.4-781.16-0.5</f>
        <v>1.7400000000000091</v>
      </c>
      <c r="F70" s="16" t="s">
        <v>7</v>
      </c>
      <c r="G70" s="24"/>
      <c r="J70" s="2" t="s">
        <v>18</v>
      </c>
      <c r="K70" s="10">
        <f>784.6-783.26-0.5</f>
        <v>0.84000000000003183</v>
      </c>
      <c r="L70" s="16" t="s">
        <v>7</v>
      </c>
    </row>
    <row r="71" spans="1:14" ht="18.75" x14ac:dyDescent="0.35">
      <c r="A71" s="24"/>
      <c r="D71" s="2" t="s">
        <v>20</v>
      </c>
      <c r="E71" s="10">
        <v>41.326999999999998</v>
      </c>
      <c r="F71" s="16" t="s">
        <v>17</v>
      </c>
      <c r="G71" s="24"/>
      <c r="J71" s="2" t="s">
        <v>20</v>
      </c>
      <c r="K71" s="10"/>
      <c r="L71" s="16" t="s">
        <v>17</v>
      </c>
    </row>
    <row r="72" spans="1:14" ht="18" x14ac:dyDescent="0.35">
      <c r="A72" s="35"/>
      <c r="B72" s="36"/>
      <c r="C72" s="36"/>
      <c r="D72" s="38" t="s">
        <v>21</v>
      </c>
      <c r="E72" s="17">
        <f>2.5-0.5</f>
        <v>2</v>
      </c>
      <c r="F72" s="18" t="s">
        <v>7</v>
      </c>
      <c r="G72" s="35"/>
      <c r="H72" s="36"/>
      <c r="I72" s="36"/>
      <c r="J72" s="38" t="s">
        <v>21</v>
      </c>
      <c r="K72" s="28"/>
      <c r="L72" s="18" t="s">
        <v>7</v>
      </c>
    </row>
    <row r="73" spans="1:14" ht="17.25" x14ac:dyDescent="0.25">
      <c r="D73" s="2" t="s">
        <v>13</v>
      </c>
      <c r="E73" s="4">
        <f>E69*E70+E71*E72</f>
        <v>298.7968000000011</v>
      </c>
      <c r="F73" t="s">
        <v>14</v>
      </c>
      <c r="J73" s="2" t="s">
        <v>13</v>
      </c>
      <c r="K73" s="4">
        <f>K69*K70+K71*K72</f>
        <v>104.34480000000396</v>
      </c>
      <c r="L73" t="s">
        <v>14</v>
      </c>
    </row>
    <row r="74" spans="1:14" ht="18.75" thickBot="1" x14ac:dyDescent="0.4">
      <c r="A74" t="s">
        <v>24</v>
      </c>
      <c r="D74" s="2"/>
      <c r="E74" s="4"/>
      <c r="J74" s="2"/>
      <c r="K74" s="4"/>
    </row>
    <row r="75" spans="1:14" ht="15.75" thickBot="1" x14ac:dyDescent="0.3">
      <c r="C75" s="46" t="s">
        <v>25</v>
      </c>
      <c r="D75" s="47"/>
      <c r="E75" s="8">
        <f>ROUNDUP((E73+K73)/27,0)</f>
        <v>15</v>
      </c>
      <c r="F75" s="9" t="s">
        <v>16</v>
      </c>
      <c r="J75" s="2"/>
      <c r="K75" s="4"/>
    </row>
    <row r="77" spans="1:14" x14ac:dyDescent="0.25">
      <c r="A77" s="3" t="s">
        <v>61</v>
      </c>
      <c r="N77" s="70"/>
    </row>
    <row r="78" spans="1:14" x14ac:dyDescent="0.25">
      <c r="A78" s="50" t="s">
        <v>62</v>
      </c>
      <c r="B78" s="51"/>
      <c r="C78" s="52"/>
      <c r="D78" s="50" t="s">
        <v>63</v>
      </c>
      <c r="E78" s="51"/>
      <c r="F78" s="52"/>
      <c r="N78" s="70"/>
    </row>
    <row r="79" spans="1:14" x14ac:dyDescent="0.25">
      <c r="A79" s="7" t="s">
        <v>6</v>
      </c>
      <c r="B79" s="1">
        <v>6.8330000000000002</v>
      </c>
      <c r="C79" s="16" t="s">
        <v>7</v>
      </c>
      <c r="D79" s="7" t="s">
        <v>6</v>
      </c>
      <c r="E79" s="1">
        <f>B79</f>
        <v>6.8330000000000002</v>
      </c>
      <c r="F79" s="16" t="s">
        <v>7</v>
      </c>
      <c r="N79" s="70"/>
    </row>
    <row r="80" spans="1:14" x14ac:dyDescent="0.25">
      <c r="A80" s="7" t="s">
        <v>5</v>
      </c>
      <c r="B80" s="1">
        <v>1</v>
      </c>
      <c r="C80" s="16" t="s">
        <v>7</v>
      </c>
      <c r="D80" s="7" t="s">
        <v>5</v>
      </c>
      <c r="E80" s="1">
        <v>1</v>
      </c>
      <c r="F80" s="16" t="s">
        <v>7</v>
      </c>
      <c r="N80" s="70"/>
    </row>
    <row r="81" spans="1:14" x14ac:dyDescent="0.25">
      <c r="A81" s="37" t="s">
        <v>32</v>
      </c>
      <c r="B81" s="17">
        <v>2</v>
      </c>
      <c r="C81" s="18"/>
      <c r="D81" s="37" t="s">
        <v>32</v>
      </c>
      <c r="E81" s="17">
        <v>2</v>
      </c>
      <c r="F81" s="18"/>
      <c r="N81" s="70"/>
    </row>
    <row r="82" spans="1:14" ht="18" thickBot="1" x14ac:dyDescent="0.3">
      <c r="A82" s="1" t="s">
        <v>64</v>
      </c>
      <c r="B82" s="1">
        <f>B79*B80*B81</f>
        <v>13.666</v>
      </c>
      <c r="C82" t="s">
        <v>17</v>
      </c>
      <c r="D82" s="2" t="s">
        <v>13</v>
      </c>
      <c r="E82" s="1">
        <f>E79*E80*E81</f>
        <v>13.666</v>
      </c>
      <c r="F82" t="s">
        <v>17</v>
      </c>
      <c r="N82" s="70"/>
    </row>
    <row r="83" spans="1:14" ht="15.75" thickBot="1" x14ac:dyDescent="0.3">
      <c r="A83" s="2"/>
      <c r="B83" s="1"/>
      <c r="D83" s="42" t="s">
        <v>15</v>
      </c>
      <c r="E83" s="8">
        <f>ROUNDUP((B82+E82),0)</f>
        <v>28</v>
      </c>
      <c r="F83" s="9" t="s">
        <v>65</v>
      </c>
      <c r="N83" s="70"/>
    </row>
    <row r="84" spans="1:14" x14ac:dyDescent="0.25">
      <c r="N84" s="70"/>
    </row>
    <row r="85" spans="1:14" x14ac:dyDescent="0.25">
      <c r="A85" s="3" t="s">
        <v>66</v>
      </c>
      <c r="N85" s="70"/>
    </row>
    <row r="86" spans="1:14" x14ac:dyDescent="0.25">
      <c r="A86" s="43" t="s">
        <v>3</v>
      </c>
      <c r="B86" s="44"/>
      <c r="C86" s="45"/>
      <c r="D86" s="43" t="s">
        <v>10</v>
      </c>
      <c r="E86" s="44"/>
      <c r="F86" s="45"/>
      <c r="G86" s="43" t="s">
        <v>11</v>
      </c>
      <c r="H86" s="44"/>
      <c r="I86" s="45"/>
      <c r="J86" s="43" t="s">
        <v>12</v>
      </c>
      <c r="K86" s="44"/>
      <c r="L86" s="45"/>
      <c r="N86" s="70"/>
    </row>
    <row r="87" spans="1:14" x14ac:dyDescent="0.25">
      <c r="A87" s="7" t="s">
        <v>4</v>
      </c>
      <c r="B87" s="4">
        <f>B27</f>
        <v>17.024000000000001</v>
      </c>
      <c r="C87" s="16" t="s">
        <v>7</v>
      </c>
      <c r="D87" s="7" t="s">
        <v>4</v>
      </c>
      <c r="E87" s="4">
        <f>F27</f>
        <v>4</v>
      </c>
      <c r="F87" s="16" t="s">
        <v>7</v>
      </c>
      <c r="G87" s="7" t="s">
        <v>4</v>
      </c>
      <c r="H87" s="4">
        <f>B87</f>
        <v>17.024000000000001</v>
      </c>
      <c r="I87" s="16" t="s">
        <v>7</v>
      </c>
      <c r="J87" s="7" t="s">
        <v>4</v>
      </c>
      <c r="K87" s="4">
        <f>E87</f>
        <v>4</v>
      </c>
      <c r="L87" s="16" t="s">
        <v>7</v>
      </c>
      <c r="N87" s="70"/>
    </row>
    <row r="88" spans="1:14" x14ac:dyDescent="0.25">
      <c r="A88" s="7" t="s">
        <v>5</v>
      </c>
      <c r="B88" s="4">
        <v>2</v>
      </c>
      <c r="C88" s="16" t="s">
        <v>7</v>
      </c>
      <c r="D88" s="7" t="s">
        <v>5</v>
      </c>
      <c r="E88" s="4">
        <v>2</v>
      </c>
      <c r="F88" s="16" t="s">
        <v>7</v>
      </c>
      <c r="G88" s="7" t="s">
        <v>5</v>
      </c>
      <c r="H88" s="4">
        <v>2</v>
      </c>
      <c r="I88" s="16" t="s">
        <v>7</v>
      </c>
      <c r="J88" s="7" t="s">
        <v>5</v>
      </c>
      <c r="K88" s="4">
        <v>2</v>
      </c>
      <c r="L88" s="16" t="s">
        <v>7</v>
      </c>
      <c r="N88" s="70"/>
    </row>
    <row r="89" spans="1:14" x14ac:dyDescent="0.25">
      <c r="A89" s="7" t="s">
        <v>8</v>
      </c>
      <c r="B89" s="10">
        <v>0.5</v>
      </c>
      <c r="C89" s="16" t="s">
        <v>7</v>
      </c>
      <c r="D89" s="7" t="s">
        <v>8</v>
      </c>
      <c r="E89" s="10">
        <v>0.5</v>
      </c>
      <c r="F89" s="16" t="s">
        <v>7</v>
      </c>
      <c r="G89" s="7" t="s">
        <v>8</v>
      </c>
      <c r="H89" s="10">
        <f>B89</f>
        <v>0.5</v>
      </c>
      <c r="I89" s="16" t="s">
        <v>7</v>
      </c>
      <c r="J89" s="7" t="s">
        <v>8</v>
      </c>
      <c r="K89" s="10">
        <f>E89</f>
        <v>0.5</v>
      </c>
      <c r="L89" s="16" t="s">
        <v>7</v>
      </c>
      <c r="N89" s="70"/>
    </row>
    <row r="90" spans="1:14" x14ac:dyDescent="0.25">
      <c r="A90" s="37" t="s">
        <v>9</v>
      </c>
      <c r="B90" s="28">
        <v>6.1669999999999998</v>
      </c>
      <c r="C90" s="18" t="s">
        <v>7</v>
      </c>
      <c r="D90" s="37" t="s">
        <v>9</v>
      </c>
      <c r="E90" s="28">
        <v>6.1669999999999998</v>
      </c>
      <c r="F90" s="18" t="s">
        <v>7</v>
      </c>
      <c r="G90" s="37" t="s">
        <v>9</v>
      </c>
      <c r="H90" s="28">
        <f>B90</f>
        <v>6.1669999999999998</v>
      </c>
      <c r="I90" s="18" t="s">
        <v>7</v>
      </c>
      <c r="J90" s="37" t="s">
        <v>9</v>
      </c>
      <c r="K90" s="28">
        <f>E90</f>
        <v>6.1669999999999998</v>
      </c>
      <c r="L90" s="18" t="s">
        <v>7</v>
      </c>
      <c r="N90" s="70"/>
    </row>
    <row r="91" spans="1:14" ht="17.25" x14ac:dyDescent="0.25">
      <c r="A91" s="2" t="s">
        <v>13</v>
      </c>
      <c r="B91" s="4">
        <f>B87*B88*((B89+B90)/2)</f>
        <v>113.499008</v>
      </c>
      <c r="C91" t="s">
        <v>14</v>
      </c>
      <c r="D91" s="2" t="s">
        <v>13</v>
      </c>
      <c r="E91" s="4">
        <f>E87*E88*((E89+E90)/2)</f>
        <v>26.667999999999999</v>
      </c>
      <c r="F91" t="s">
        <v>14</v>
      </c>
      <c r="G91" s="2" t="s">
        <v>13</v>
      </c>
      <c r="H91" s="4">
        <f>H87*H88*((H89+H90)/2)</f>
        <v>113.499008</v>
      </c>
      <c r="I91" t="s">
        <v>14</v>
      </c>
      <c r="J91" s="2" t="s">
        <v>13</v>
      </c>
      <c r="K91" s="4">
        <f>K87*K88*((K89+K90)/2)</f>
        <v>26.667999999999999</v>
      </c>
      <c r="L91" t="s">
        <v>14</v>
      </c>
      <c r="N91" s="70"/>
    </row>
    <row r="92" spans="1:14" ht="15.75" thickBot="1" x14ac:dyDescent="0.3">
      <c r="A92" t="s">
        <v>67</v>
      </c>
      <c r="N92" s="70"/>
    </row>
    <row r="93" spans="1:14" ht="15.75" thickBot="1" x14ac:dyDescent="0.3">
      <c r="C93" s="60" t="s">
        <v>25</v>
      </c>
      <c r="D93" s="61"/>
      <c r="E93" s="62">
        <f>ROUNDUP((B91+E91+H91+K91)/27,0)</f>
        <v>11</v>
      </c>
      <c r="F93" s="63" t="s">
        <v>16</v>
      </c>
      <c r="N93" s="70"/>
    </row>
    <row r="95" spans="1:14" x14ac:dyDescent="0.25">
      <c r="A95" s="3" t="s">
        <v>68</v>
      </c>
    </row>
    <row r="96" spans="1:14" x14ac:dyDescent="0.25">
      <c r="A96" s="43" t="s">
        <v>3</v>
      </c>
      <c r="B96" s="44"/>
      <c r="C96" s="45"/>
      <c r="D96" s="43" t="s">
        <v>10</v>
      </c>
      <c r="E96" s="44"/>
      <c r="F96" s="45"/>
      <c r="G96" s="43" t="s">
        <v>11</v>
      </c>
      <c r="H96" s="44"/>
      <c r="I96" s="45"/>
      <c r="J96" s="43" t="s">
        <v>12</v>
      </c>
      <c r="K96" s="44"/>
      <c r="L96" s="45"/>
    </row>
    <row r="97" spans="1:12" ht="17.25" x14ac:dyDescent="0.25">
      <c r="A97" s="7" t="s">
        <v>69</v>
      </c>
      <c r="B97" s="10">
        <v>0.63700000000000001</v>
      </c>
      <c r="C97" s="16" t="s">
        <v>17</v>
      </c>
      <c r="D97" s="7" t="s">
        <v>69</v>
      </c>
      <c r="E97" s="10">
        <v>0</v>
      </c>
      <c r="F97" s="16" t="s">
        <v>17</v>
      </c>
      <c r="G97" s="7" t="s">
        <v>69</v>
      </c>
      <c r="H97" s="10">
        <f>B97</f>
        <v>0.63700000000000001</v>
      </c>
      <c r="I97" s="16" t="s">
        <v>17</v>
      </c>
      <c r="J97" s="7" t="s">
        <v>69</v>
      </c>
      <c r="K97" s="10">
        <v>0</v>
      </c>
      <c r="L97" s="16" t="s">
        <v>17</v>
      </c>
    </row>
    <row r="98" spans="1:12" x14ac:dyDescent="0.25">
      <c r="A98" s="7" t="s">
        <v>4</v>
      </c>
      <c r="B98" s="4">
        <v>15.75</v>
      </c>
      <c r="C98" s="16" t="s">
        <v>7</v>
      </c>
      <c r="D98" s="7" t="s">
        <v>4</v>
      </c>
      <c r="E98" s="4">
        <v>4</v>
      </c>
      <c r="F98" s="16" t="s">
        <v>7</v>
      </c>
      <c r="G98" s="7" t="s">
        <v>4</v>
      </c>
      <c r="H98" s="4">
        <f>B98</f>
        <v>15.75</v>
      </c>
      <c r="I98" s="16" t="s">
        <v>7</v>
      </c>
      <c r="J98" s="7" t="s">
        <v>4</v>
      </c>
      <c r="K98" s="4">
        <f>E98</f>
        <v>4</v>
      </c>
      <c r="L98" s="16" t="s">
        <v>7</v>
      </c>
    </row>
    <row r="99" spans="1:12" x14ac:dyDescent="0.25">
      <c r="A99" s="7" t="s">
        <v>5</v>
      </c>
      <c r="B99" s="4">
        <v>1</v>
      </c>
      <c r="C99" s="16" t="s">
        <v>7</v>
      </c>
      <c r="D99" s="7" t="s">
        <v>5</v>
      </c>
      <c r="E99" s="4">
        <f>B99</f>
        <v>1</v>
      </c>
      <c r="F99" s="16" t="s">
        <v>7</v>
      </c>
      <c r="G99" s="7" t="s">
        <v>5</v>
      </c>
      <c r="H99" s="4">
        <f>B99</f>
        <v>1</v>
      </c>
      <c r="I99" s="16" t="s">
        <v>7</v>
      </c>
      <c r="J99" s="7" t="s">
        <v>5</v>
      </c>
      <c r="K99" s="4">
        <f>E99</f>
        <v>1</v>
      </c>
      <c r="L99" s="16" t="s">
        <v>7</v>
      </c>
    </row>
    <row r="100" spans="1:12" x14ac:dyDescent="0.25">
      <c r="A100" s="7" t="s">
        <v>8</v>
      </c>
      <c r="B100" s="4">
        <v>6.8333000000000004</v>
      </c>
      <c r="C100" s="16" t="s">
        <v>7</v>
      </c>
      <c r="D100" s="7" t="s">
        <v>8</v>
      </c>
      <c r="E100" s="4">
        <v>6.8333000000000004</v>
      </c>
      <c r="F100" s="16" t="s">
        <v>7</v>
      </c>
      <c r="G100" s="7" t="s">
        <v>8</v>
      </c>
      <c r="H100" s="4">
        <f>B100</f>
        <v>6.8333000000000004</v>
      </c>
      <c r="I100" s="16" t="s">
        <v>7</v>
      </c>
      <c r="J100" s="7" t="s">
        <v>8</v>
      </c>
      <c r="K100" s="4">
        <f>E100</f>
        <v>6.8333000000000004</v>
      </c>
      <c r="L100" s="16" t="s">
        <v>7</v>
      </c>
    </row>
    <row r="101" spans="1:12" x14ac:dyDescent="0.25">
      <c r="A101" s="37" t="s">
        <v>9</v>
      </c>
      <c r="B101" s="21">
        <v>5.5</v>
      </c>
      <c r="C101" s="18" t="s">
        <v>7</v>
      </c>
      <c r="D101" s="37" t="s">
        <v>9</v>
      </c>
      <c r="E101" s="21">
        <v>3.5</v>
      </c>
      <c r="F101" s="18" t="s">
        <v>7</v>
      </c>
      <c r="G101" s="37" t="s">
        <v>9</v>
      </c>
      <c r="H101" s="21">
        <f>B101</f>
        <v>5.5</v>
      </c>
      <c r="I101" s="18" t="s">
        <v>7</v>
      </c>
      <c r="J101" s="37" t="s">
        <v>9</v>
      </c>
      <c r="K101" s="21">
        <f>E101</f>
        <v>3.5</v>
      </c>
      <c r="L101" s="18" t="s">
        <v>7</v>
      </c>
    </row>
    <row r="102" spans="1:12" ht="17.25" x14ac:dyDescent="0.25">
      <c r="A102" s="2" t="s">
        <v>13</v>
      </c>
      <c r="B102" s="4">
        <f>B98*B99*((B100+B101)/2)</f>
        <v>97.124737500000009</v>
      </c>
      <c r="C102" t="s">
        <v>14</v>
      </c>
      <c r="D102" s="2" t="s">
        <v>13</v>
      </c>
      <c r="E102" s="4">
        <f>E98*E99*((E100+E101)/2)</f>
        <v>20.666600000000003</v>
      </c>
      <c r="F102" t="s">
        <v>14</v>
      </c>
      <c r="G102" s="2" t="s">
        <v>13</v>
      </c>
      <c r="H102" s="4">
        <f>H98*H99*((H100+H101)/2)</f>
        <v>97.124737500000009</v>
      </c>
      <c r="I102" t="s">
        <v>14</v>
      </c>
      <c r="J102" s="2" t="s">
        <v>13</v>
      </c>
      <c r="K102" s="4">
        <f>K98*K99*((K100+K101)/2)</f>
        <v>20.666600000000003</v>
      </c>
      <c r="L102" t="s">
        <v>14</v>
      </c>
    </row>
    <row r="103" spans="1:12" ht="17.25" x14ac:dyDescent="0.25">
      <c r="A103" s="2" t="s">
        <v>70</v>
      </c>
      <c r="B103" s="4">
        <f>B97*B100</f>
        <v>4.3528121000000004</v>
      </c>
      <c r="C103" t="s">
        <v>14</v>
      </c>
      <c r="D103" s="2" t="s">
        <v>70</v>
      </c>
      <c r="E103" s="4">
        <f>E97*E100</f>
        <v>0</v>
      </c>
      <c r="F103" t="s">
        <v>14</v>
      </c>
      <c r="G103" s="2" t="s">
        <v>70</v>
      </c>
      <c r="H103" s="4">
        <f>H97*H100</f>
        <v>4.3528121000000004</v>
      </c>
      <c r="I103" t="s">
        <v>14</v>
      </c>
      <c r="J103" s="2" t="s">
        <v>70</v>
      </c>
      <c r="K103" s="4">
        <f>K97*K100</f>
        <v>0</v>
      </c>
      <c r="L103" t="s">
        <v>14</v>
      </c>
    </row>
    <row r="104" spans="1:12" x14ac:dyDescent="0.25">
      <c r="A104" t="s">
        <v>67</v>
      </c>
    </row>
    <row r="105" spans="1:12" x14ac:dyDescent="0.25">
      <c r="A105" s="6" t="s">
        <v>71</v>
      </c>
    </row>
    <row r="106" spans="1:12" ht="17.25" x14ac:dyDescent="0.25">
      <c r="A106" s="2" t="s">
        <v>72</v>
      </c>
      <c r="B106" s="2" t="s">
        <v>73</v>
      </c>
      <c r="C106" s="64">
        <f>PI()*(2/12)^2*1</f>
        <v>8.7266462599716474E-2</v>
      </c>
      <c r="D106" t="s">
        <v>14</v>
      </c>
    </row>
    <row r="107" spans="1:12" ht="17.25" x14ac:dyDescent="0.25">
      <c r="A107" s="2" t="s">
        <v>74</v>
      </c>
      <c r="B107" s="1">
        <v>6</v>
      </c>
      <c r="C107" s="2" t="s">
        <v>13</v>
      </c>
      <c r="D107" s="64">
        <f>B107*C106</f>
        <v>0.52359877559829882</v>
      </c>
      <c r="E107" t="s">
        <v>14</v>
      </c>
    </row>
    <row r="108" spans="1:12" ht="17.25" x14ac:dyDescent="0.25">
      <c r="A108" s="2" t="s">
        <v>75</v>
      </c>
      <c r="B108" t="s">
        <v>73</v>
      </c>
      <c r="C108" s="64">
        <f>PI()*(0)^2*1</f>
        <v>0</v>
      </c>
      <c r="D108" t="s">
        <v>14</v>
      </c>
    </row>
    <row r="109" spans="1:12" ht="17.25" x14ac:dyDescent="0.25">
      <c r="A109" s="2" t="s">
        <v>76</v>
      </c>
      <c r="B109" s="1">
        <v>0</v>
      </c>
      <c r="C109" s="2" t="s">
        <v>13</v>
      </c>
      <c r="D109" s="64">
        <f>B109*C108</f>
        <v>0</v>
      </c>
      <c r="E109" t="s">
        <v>14</v>
      </c>
    </row>
    <row r="111" spans="1:12" ht="15.75" thickBot="1" x14ac:dyDescent="0.3">
      <c r="A111" s="2"/>
      <c r="C111" s="65" t="s">
        <v>25</v>
      </c>
      <c r="D111" s="66"/>
      <c r="E111" s="67">
        <f>ROUNDUP((B102+E102+H102+K102-D107-D109)/27,0)</f>
        <v>9</v>
      </c>
      <c r="F111" s="68" t="s">
        <v>16</v>
      </c>
    </row>
  </sheetData>
  <mergeCells count="51">
    <mergeCell ref="C111:D111"/>
    <mergeCell ref="J86:L86"/>
    <mergeCell ref="C93:D93"/>
    <mergeCell ref="A96:C96"/>
    <mergeCell ref="D96:F96"/>
    <mergeCell ref="G96:I96"/>
    <mergeCell ref="J96:L96"/>
    <mergeCell ref="A78:C78"/>
    <mergeCell ref="D78:F78"/>
    <mergeCell ref="A86:C86"/>
    <mergeCell ref="D86:F86"/>
    <mergeCell ref="G86:I86"/>
    <mergeCell ref="M25:P25"/>
    <mergeCell ref="B32:C32"/>
    <mergeCell ref="F32:G32"/>
    <mergeCell ref="J32:K32"/>
    <mergeCell ref="N32:O32"/>
    <mergeCell ref="B28:C28"/>
    <mergeCell ref="F28:G28"/>
    <mergeCell ref="J28:K28"/>
    <mergeCell ref="A25:D25"/>
    <mergeCell ref="E25:H25"/>
    <mergeCell ref="I25:L25"/>
    <mergeCell ref="N28:O28"/>
    <mergeCell ref="A1:F1"/>
    <mergeCell ref="C13:D13"/>
    <mergeCell ref="A16:C16"/>
    <mergeCell ref="D16:F16"/>
    <mergeCell ref="C65:D65"/>
    <mergeCell ref="D50:E50"/>
    <mergeCell ref="E43:F43"/>
    <mergeCell ref="B38:C38"/>
    <mergeCell ref="F38:G38"/>
    <mergeCell ref="A35:D35"/>
    <mergeCell ref="E35:H35"/>
    <mergeCell ref="C22:D22"/>
    <mergeCell ref="B41:C41"/>
    <mergeCell ref="F41:G41"/>
    <mergeCell ref="D57:E57"/>
    <mergeCell ref="A68:F68"/>
    <mergeCell ref="G68:L68"/>
    <mergeCell ref="C75:D75"/>
    <mergeCell ref="A4:F4"/>
    <mergeCell ref="G4:L4"/>
    <mergeCell ref="I35:K35"/>
    <mergeCell ref="L35:O35"/>
    <mergeCell ref="L36:M36"/>
    <mergeCell ref="L37:M37"/>
    <mergeCell ref="L38:M38"/>
    <mergeCell ref="L39:M39"/>
    <mergeCell ref="L40:M40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Structure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2015-06-30T11:25:24Z</dcterms:created>
  <dcterms:modified xsi:type="dcterms:W3CDTF">2025-07-03T16:53:26Z</dcterms:modified>
</cp:coreProperties>
</file>